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erso\Ski\Frais ALPINA\2024\"/>
    </mc:Choice>
  </mc:AlternateContent>
  <xr:revisionPtr revIDLastSave="0" documentId="13_ncr:1_{3F8DDBBF-F2F2-4EF4-9860-F9FCB43D74F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mulaire_mod" sheetId="7" r:id="rId1"/>
    <sheet name="DATA" sheetId="5" r:id="rId2"/>
  </sheets>
  <definedNames>
    <definedName name="_xlnm._FilterDatabase" localSheetId="0" hidden="1">Formulaire_mod!$C$25:$J$58</definedName>
    <definedName name="_xlnm.Print_Area" localSheetId="0">Formulaire_mod!$A$1:$K$83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7" l="1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D15" i="7"/>
  <c r="F15" i="7" s="1"/>
  <c r="K61" i="7" l="1"/>
  <c r="G15" i="7"/>
  <c r="D77" i="7"/>
  <c r="C77" i="7"/>
  <c r="D76" i="7"/>
  <c r="C76" i="7"/>
  <c r="D75" i="7"/>
  <c r="C75" i="7"/>
  <c r="D74" i="7"/>
  <c r="C74" i="7"/>
  <c r="D73" i="7"/>
  <c r="C73" i="7"/>
  <c r="D72" i="7"/>
  <c r="C72" i="7"/>
  <c r="D71" i="7"/>
  <c r="C71" i="7"/>
  <c r="D70" i="7"/>
  <c r="C70" i="7"/>
  <c r="J15" i="7"/>
  <c r="J61" i="7" l="1"/>
  <c r="J62" i="7" s="1"/>
</calcChain>
</file>

<file path=xl/sharedStrings.xml><?xml version="1.0" encoding="utf-8"?>
<sst xmlns="http://schemas.openxmlformats.org/spreadsheetml/2006/main" count="142" uniqueCount="86">
  <si>
    <t>Date</t>
  </si>
  <si>
    <t>Description</t>
  </si>
  <si>
    <t>Nature</t>
  </si>
  <si>
    <t>Signature</t>
  </si>
  <si>
    <t>Signature bénéficiaire</t>
  </si>
  <si>
    <t>Total à rembourser</t>
  </si>
  <si>
    <t>Date :</t>
  </si>
  <si>
    <t>Bénéficiaire :</t>
  </si>
  <si>
    <t>Relation bancaire du bénéficiaire :</t>
  </si>
  <si>
    <t>Entraînement ski (jour)</t>
  </si>
  <si>
    <t>Lieu</t>
  </si>
  <si>
    <t>Autre</t>
  </si>
  <si>
    <t>Liste nature remboursement</t>
  </si>
  <si>
    <t>IBAN</t>
  </si>
  <si>
    <r>
      <t>Signatures</t>
    </r>
    <r>
      <rPr>
        <sz val="10"/>
        <rFont val="Arial"/>
        <family val="2"/>
      </rPr>
      <t xml:space="preserve"> :</t>
    </r>
  </si>
  <si>
    <r>
      <t>Responsable direct</t>
    </r>
    <r>
      <rPr>
        <sz val="10"/>
        <rFont val="Arial"/>
        <family val="2"/>
      </rPr>
      <t xml:space="preserve"> :</t>
    </r>
  </si>
  <si>
    <t>Montants</t>
  </si>
  <si>
    <t>Inscriptions courses CFE/CFA - avec quittance</t>
  </si>
  <si>
    <t>Inscrisptions courses Raiffeisen - avec quittance</t>
  </si>
  <si>
    <t>Divers frais camp - avec quittance</t>
  </si>
  <si>
    <t>Divers frais comité -avec quittance</t>
  </si>
  <si>
    <t>Cadeaux - avec quittance</t>
  </si>
  <si>
    <t>Membres comité OJ (resp. Groupe)</t>
  </si>
  <si>
    <t>Parents (resp. Groupe)</t>
  </si>
  <si>
    <t>J+S 1</t>
  </si>
  <si>
    <t>J+S 2</t>
  </si>
  <si>
    <t>J+S 3</t>
  </si>
  <si>
    <t>Expert</t>
  </si>
  <si>
    <t>Entraînement indoor</t>
  </si>
  <si>
    <t>Entraînement outdoor</t>
  </si>
  <si>
    <t>Entraînement ski (demi-jour)</t>
  </si>
  <si>
    <t>Camp Saas-Fee (1)</t>
  </si>
  <si>
    <t xml:space="preserve"> - </t>
  </si>
  <si>
    <t>Camp Lenk(2)</t>
  </si>
  <si>
    <t>Week-end Zinal (3)</t>
  </si>
  <si>
    <t>Staff courses (reco, départ, etc.)</t>
  </si>
  <si>
    <t>Séance comité (4)</t>
  </si>
  <si>
    <t xml:space="preserve">(1) logement, repas + abo gratuit pour moniteurs </t>
  </si>
  <si>
    <t>(2) logement, repas + abo gratuit pour moniteurs + chef de camp et maman et papa de camp</t>
  </si>
  <si>
    <t>(3) logement, repas + abo gartuit pour moniteurs</t>
  </si>
  <si>
    <t>(4) repas du comité</t>
  </si>
  <si>
    <t>Participation</t>
  </si>
  <si>
    <t>Oui</t>
  </si>
  <si>
    <t>Non</t>
  </si>
  <si>
    <t>Moniteurs</t>
  </si>
  <si>
    <t>JS</t>
  </si>
  <si>
    <t>LOV</t>
  </si>
  <si>
    <t>Overney Luc</t>
  </si>
  <si>
    <t>LOB</t>
  </si>
  <si>
    <t>Oberson Laurie</t>
  </si>
  <si>
    <t>YMI</t>
  </si>
  <si>
    <t>Minnig Yann</t>
  </si>
  <si>
    <t>JBO</t>
  </si>
  <si>
    <t>Bosson Julien</t>
  </si>
  <si>
    <t>Bosson Damien</t>
  </si>
  <si>
    <t>DBO</t>
  </si>
  <si>
    <t>Progin Sylvie</t>
  </si>
  <si>
    <t>SPO</t>
  </si>
  <si>
    <t>Schouwey Léa</t>
  </si>
  <si>
    <t>LSC</t>
  </si>
  <si>
    <t>Gende Ines</t>
  </si>
  <si>
    <t>IGE</t>
  </si>
  <si>
    <t>Neuhaus Salomé</t>
  </si>
  <si>
    <t>SNE</t>
  </si>
  <si>
    <t>Chofflon Gilles</t>
  </si>
  <si>
    <t>GCH</t>
  </si>
  <si>
    <t xml:space="preserve">Nom </t>
  </si>
  <si>
    <t>Prénom</t>
  </si>
  <si>
    <t>Adresse</t>
  </si>
  <si>
    <t>Localité</t>
  </si>
  <si>
    <t>Autres</t>
  </si>
  <si>
    <t>km Privés</t>
  </si>
  <si>
    <t>Défraiement encadrement des OJ's - Ski-Club Alpina Bulle Saison 2023/2024</t>
  </si>
  <si>
    <t>Chatagny Gabin</t>
  </si>
  <si>
    <t>GAC</t>
  </si>
  <si>
    <t>Aide</t>
  </si>
  <si>
    <t>Landolt Noah</t>
  </si>
  <si>
    <t>NLA</t>
  </si>
  <si>
    <t>ESA</t>
  </si>
  <si>
    <t>Savoy Enola</t>
  </si>
  <si>
    <t>Kyristos Baptiste</t>
  </si>
  <si>
    <t>BKY</t>
  </si>
  <si>
    <t>Frais Km</t>
  </si>
  <si>
    <t>A remplir</t>
  </si>
  <si>
    <t>Ne pas remplir</t>
  </si>
  <si>
    <t>Note de frais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</si>
</sst>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CHF&quot;_-;\-* #,##0.00\ &quot;CHF&quot;_-;_-* &quot;-&quot;??\ &quot;CHF&quot;_-;_-@_-"/>
    <numFmt numFmtId="164" formatCode="_ &quot;CHF&quot;\ * #,##0.00_ ;_ &quot;CHF&quot;\ * \-#,##0.00_ ;_ &quot;CHF&quot;\ * &quot;-&quot;??_ ;_ @_ "/>
    <numFmt numFmtId="165" formatCode="_ * #,##0.00_ ;_ * \-#,##0.00_ ;_ * &quot;-&quot;??_ ;_ @_ "/>
    <numFmt numFmtId="166" formatCode="#,##0\ &quot;KM&quot;"/>
  </numFmts>
  <fonts count="16" x14ac:knownFonts="1">
    <font>
      <sz val="10"/>
      <name val="Arial"/>
    </font>
    <font>
      <sz val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02">
    <xf numFmtId="0" fontId="0" fillId="0" borderId="0" xfId="0"/>
    <xf numFmtId="165" fontId="0" fillId="0" borderId="0" xfId="1" applyFont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/>
    <xf numFmtId="165" fontId="4" fillId="0" borderId="0" xfId="1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65" fontId="4" fillId="0" borderId="0" xfId="1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0" fontId="11" fillId="0" borderId="11" xfId="0" applyFont="1" applyBorder="1" applyAlignment="1">
      <alignment textRotation="90" wrapText="1"/>
    </xf>
    <xf numFmtId="0" fontId="11" fillId="0" borderId="11" xfId="0" applyFont="1" applyBorder="1" applyAlignment="1">
      <alignment textRotation="90"/>
    </xf>
    <xf numFmtId="0" fontId="11" fillId="0" borderId="11" xfId="0" applyFont="1" applyBorder="1"/>
    <xf numFmtId="4" fontId="11" fillId="0" borderId="11" xfId="0" applyNumberFormat="1" applyFont="1" applyBorder="1"/>
    <xf numFmtId="4" fontId="11" fillId="0" borderId="11" xfId="0" applyNumberFormat="1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/>
    <xf numFmtId="0" fontId="12" fillId="0" borderId="0" xfId="0" applyFont="1"/>
    <xf numFmtId="0" fontId="13" fillId="0" borderId="0" xfId="0" applyFont="1"/>
    <xf numFmtId="0" fontId="10" fillId="0" borderId="1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166" fontId="4" fillId="0" borderId="2" xfId="1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4" fillId="0" borderId="1" xfId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166" fontId="4" fillId="0" borderId="13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left"/>
    </xf>
    <xf numFmtId="165" fontId="0" fillId="0" borderId="0" xfId="1" applyFont="1" applyBorder="1"/>
    <xf numFmtId="0" fontId="0" fillId="0" borderId="15" xfId="0" applyBorder="1"/>
    <xf numFmtId="0" fontId="6" fillId="0" borderId="16" xfId="0" applyFont="1" applyBorder="1"/>
    <xf numFmtId="0" fontId="0" fillId="0" borderId="16" xfId="0" applyBorder="1"/>
    <xf numFmtId="165" fontId="0" fillId="0" borderId="16" xfId="1" applyFont="1" applyBorder="1"/>
    <xf numFmtId="14" fontId="10" fillId="0" borderId="11" xfId="0" applyNumberFormat="1" applyFont="1" applyBorder="1" applyAlignment="1">
      <alignment horizontal="center" vertical="center"/>
    </xf>
    <xf numFmtId="165" fontId="4" fillId="0" borderId="23" xfId="1" applyFont="1" applyBorder="1" applyAlignment="1">
      <alignment horizontal="center" vertical="center"/>
    </xf>
    <xf numFmtId="44" fontId="4" fillId="0" borderId="24" xfId="2" applyFont="1" applyBorder="1" applyAlignment="1">
      <alignment vertical="center"/>
    </xf>
    <xf numFmtId="0" fontId="0" fillId="0" borderId="25" xfId="0" applyBorder="1"/>
    <xf numFmtId="0" fontId="0" fillId="0" borderId="26" xfId="0" applyBorder="1"/>
    <xf numFmtId="164" fontId="6" fillId="0" borderId="27" xfId="0" applyNumberFormat="1" applyFont="1" applyBorder="1"/>
    <xf numFmtId="164" fontId="6" fillId="0" borderId="28" xfId="0" applyNumberFormat="1" applyFont="1" applyBorder="1"/>
    <xf numFmtId="0" fontId="0" fillId="3" borderId="15" xfId="0" applyFill="1" applyBorder="1"/>
    <xf numFmtId="0" fontId="0" fillId="3" borderId="17" xfId="0" applyFill="1" applyBorder="1"/>
    <xf numFmtId="0" fontId="7" fillId="4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15" fillId="0" borderId="0" xfId="0" applyFont="1"/>
    <xf numFmtId="0" fontId="1" fillId="2" borderId="34" xfId="0" applyFont="1" applyFill="1" applyBorder="1"/>
    <xf numFmtId="0" fontId="1" fillId="0" borderId="28" xfId="0" applyFont="1" applyBorder="1"/>
    <xf numFmtId="0" fontId="1" fillId="0" borderId="35" xfId="0" applyFont="1" applyBorder="1"/>
    <xf numFmtId="0" fontId="1" fillId="0" borderId="36" xfId="0" applyFont="1" applyBorder="1"/>
    <xf numFmtId="165" fontId="4" fillId="0" borderId="1" xfId="1" applyFont="1" applyBorder="1" applyAlignment="1">
      <alignment horizontal="center" vertical="center"/>
    </xf>
    <xf numFmtId="165" fontId="4" fillId="0" borderId="23" xfId="1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5" fontId="4" fillId="0" borderId="14" xfId="1" applyFont="1" applyBorder="1" applyAlignment="1">
      <alignment horizontal="center" vertical="center"/>
    </xf>
    <xf numFmtId="165" fontId="4" fillId="0" borderId="22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44" fontId="10" fillId="0" borderId="15" xfId="2" applyFont="1" applyBorder="1" applyAlignment="1">
      <alignment horizontal="center"/>
    </xf>
    <xf numFmtId="44" fontId="10" fillId="0" borderId="17" xfId="2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6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8282</xdr:rowOff>
    </xdr:from>
    <xdr:to>
      <xdr:col>4</xdr:col>
      <xdr:colOff>165652</xdr:colOff>
      <xdr:row>11</xdr:row>
      <xdr:rowOff>56548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82"/>
          <a:ext cx="3710609" cy="1887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B2:K84"/>
  <sheetViews>
    <sheetView showGridLines="0" tabSelected="1" zoomScale="115" zoomScaleNormal="115" zoomScaleSheetLayoutView="115" workbookViewId="0">
      <selection activeCell="D19" sqref="D19"/>
    </sheetView>
  </sheetViews>
  <sheetFormatPr baseColWidth="10" defaultRowHeight="12.75" x14ac:dyDescent="0.2"/>
  <cols>
    <col min="1" max="1" width="2.85546875" customWidth="1"/>
    <col min="2" max="2" width="2.85546875" style="35" customWidth="1"/>
    <col min="3" max="3" width="14.42578125" customWidth="1"/>
    <col min="4" max="4" width="33" customWidth="1"/>
    <col min="5" max="5" width="9.140625" customWidth="1"/>
    <col min="6" max="6" width="10.85546875" customWidth="1"/>
    <col min="7" max="7" width="11" customWidth="1"/>
    <col min="8" max="8" width="12.85546875" customWidth="1"/>
    <col min="9" max="9" width="13.28515625" customWidth="1"/>
    <col min="10" max="10" width="26.7109375" customWidth="1"/>
    <col min="11" max="11" width="11.85546875" customWidth="1"/>
  </cols>
  <sheetData>
    <row r="2" spans="2:10" ht="13.5" thickBot="1" x14ac:dyDescent="0.25"/>
    <row r="3" spans="2:10" x14ac:dyDescent="0.2">
      <c r="G3" s="83"/>
      <c r="H3" s="84" t="s">
        <v>83</v>
      </c>
    </row>
    <row r="4" spans="2:10" ht="13.5" thickBot="1" x14ac:dyDescent="0.25">
      <c r="G4" s="85"/>
      <c r="H4" s="86" t="s">
        <v>84</v>
      </c>
    </row>
    <row r="13" spans="2:10" ht="20.25" x14ac:dyDescent="0.3">
      <c r="C13" s="82" t="s">
        <v>85</v>
      </c>
      <c r="D13" s="10"/>
    </row>
    <row r="14" spans="2:10" ht="18" customHeight="1" x14ac:dyDescent="0.2">
      <c r="C14" s="10"/>
      <c r="D14" s="10"/>
    </row>
    <row r="15" spans="2:10" s="4" customFormat="1" ht="24.95" customHeight="1" x14ac:dyDescent="0.2">
      <c r="B15" s="35"/>
      <c r="C15" s="12" t="s">
        <v>7</v>
      </c>
      <c r="D15" s="91" t="str">
        <f>CONCATENATE(D19," ",D20)</f>
        <v xml:space="preserve"> </v>
      </c>
      <c r="E15" s="92"/>
      <c r="F15" s="31" t="str">
        <f>IF(D19&lt;&gt;"",VLOOKUP(D15,DATA!B6:D20,2,FALSE),"")</f>
        <v/>
      </c>
      <c r="G15" s="31" t="str">
        <f>IF(D19&lt;&gt;"",VLOOKUP(D15,DATA!B6:D20,3,FALSE),"")</f>
        <v/>
      </c>
      <c r="H15"/>
      <c r="I15" s="12" t="s">
        <v>6</v>
      </c>
      <c r="J15" s="60">
        <f ca="1">TODAY()</f>
        <v>45559</v>
      </c>
    </row>
    <row r="16" spans="2:10" ht="19.5" customHeight="1" x14ac:dyDescent="0.2">
      <c r="C16" s="2"/>
      <c r="J16" s="5"/>
    </row>
    <row r="17" spans="2:11" s="4" customFormat="1" ht="21" customHeight="1" x14ac:dyDescent="0.2">
      <c r="B17" s="35"/>
      <c r="C17" s="12" t="s">
        <v>8</v>
      </c>
      <c r="H17" s="12"/>
    </row>
    <row r="18" spans="2:11" s="4" customFormat="1" ht="9.75" customHeight="1" x14ac:dyDescent="0.2">
      <c r="B18" s="35"/>
      <c r="C18" s="12"/>
      <c r="H18" s="12"/>
    </row>
    <row r="19" spans="2:11" s="4" customFormat="1" ht="24.95" customHeight="1" x14ac:dyDescent="0.2">
      <c r="B19" s="35"/>
      <c r="C19" s="46" t="s">
        <v>66</v>
      </c>
      <c r="D19" s="38"/>
      <c r="F19" s="46" t="s">
        <v>13</v>
      </c>
      <c r="G19" s="15"/>
      <c r="H19" s="91"/>
      <c r="I19" s="92"/>
      <c r="J19" s="93"/>
    </row>
    <row r="20" spans="2:11" s="4" customFormat="1" ht="24.95" customHeight="1" x14ac:dyDescent="0.2">
      <c r="B20" s="35"/>
      <c r="C20" s="47" t="s">
        <v>67</v>
      </c>
      <c r="D20" s="39"/>
    </row>
    <row r="21" spans="2:11" s="4" customFormat="1" ht="24.95" customHeight="1" x14ac:dyDescent="0.2">
      <c r="B21" s="35"/>
      <c r="C21" s="47" t="s">
        <v>68</v>
      </c>
      <c r="D21" s="40"/>
    </row>
    <row r="22" spans="2:11" s="4" customFormat="1" ht="24.95" customHeight="1" x14ac:dyDescent="0.2">
      <c r="B22" s="35"/>
      <c r="C22" s="47" t="s">
        <v>69</v>
      </c>
      <c r="D22" s="40"/>
    </row>
    <row r="23" spans="2:11" s="4" customFormat="1" ht="9.75" customHeight="1" x14ac:dyDescent="0.2">
      <c r="B23" s="35"/>
    </row>
    <row r="24" spans="2:11" ht="13.5" thickBot="1" x14ac:dyDescent="0.25"/>
    <row r="25" spans="2:11" s="6" customFormat="1" ht="26.25" thickBot="1" x14ac:dyDescent="0.25">
      <c r="B25" s="75"/>
      <c r="C25" s="81" t="s">
        <v>0</v>
      </c>
      <c r="D25" s="71" t="s">
        <v>1</v>
      </c>
      <c r="E25" s="71" t="s">
        <v>71</v>
      </c>
      <c r="F25" s="71" t="s">
        <v>2</v>
      </c>
      <c r="G25" s="70" t="s">
        <v>41</v>
      </c>
      <c r="H25" s="89" t="s">
        <v>10</v>
      </c>
      <c r="I25" s="90"/>
      <c r="J25" s="69" t="s">
        <v>16</v>
      </c>
      <c r="K25" s="69" t="s">
        <v>82</v>
      </c>
    </row>
    <row r="26" spans="2:11" s="6" customFormat="1" ht="20.100000000000001" customHeight="1" x14ac:dyDescent="0.2">
      <c r="B26" s="76">
        <v>1</v>
      </c>
      <c r="C26" s="72"/>
      <c r="D26" s="50"/>
      <c r="E26" s="51"/>
      <c r="F26" s="52"/>
      <c r="G26" s="53" t="s">
        <v>42</v>
      </c>
      <c r="H26" s="94"/>
      <c r="I26" s="95"/>
      <c r="J26" s="62" t="str">
        <f>IF(F26&lt;&gt;"",IF(G26="oui",IF($G$15="J+S 1",VLOOKUP(F26,DATA!$A$29:$I$36,6,FALSE),IF($G$15="J+S 2",VLOOKUP(F26,DATA!$A$29:$I$36,7,FALSE),IF($G$15="J+S 3",VLOOKUP(F26,DATA!$A$28:$I$36,8,FALSE),IF($G$15="Expert",VLOOKUP(F26,DATA!$A$29:$I$36,9,FALSE),VLOOKUP(F26,DATA!$A$29:$I$36,5,FALSE))))),""),"")</f>
        <v/>
      </c>
      <c r="K26" s="62" t="str">
        <f>IF(E26&lt;&gt;"",E26*0.7,"")</f>
        <v/>
      </c>
    </row>
    <row r="27" spans="2:11" s="29" customFormat="1" ht="20.100000000000001" customHeight="1" x14ac:dyDescent="0.2">
      <c r="B27" s="80">
        <v>2</v>
      </c>
      <c r="C27" s="73"/>
      <c r="D27" s="48"/>
      <c r="E27" s="41"/>
      <c r="F27" s="52"/>
      <c r="G27" s="43" t="s">
        <v>42</v>
      </c>
      <c r="H27" s="87"/>
      <c r="I27" s="88"/>
      <c r="J27" s="62" t="str">
        <f>IF(F27&lt;&gt;"",IF(G27="oui",IF($G$15="J+S 1",VLOOKUP(F27,DATA!$A$29:$I$36,6,FALSE),IF($G$15="J+S 2",VLOOKUP(F27,DATA!$A$29:$I$36,7,FALSE),IF($G$15="J+S 3",VLOOKUP(F27,DATA!$A$28:$I$36,8,FALSE),IF($G$15="Expert",VLOOKUP(F27,DATA!$A$29:$I$36,9,FALSE),VLOOKUP(F27,DATA!$A$29:$I$36,5,FALSE))))),""),"")</f>
        <v/>
      </c>
      <c r="K27" s="62" t="str">
        <f t="shared" ref="K27:K59" si="0">IF(E27&lt;&gt;"",E27*0.7,"")</f>
        <v/>
      </c>
    </row>
    <row r="28" spans="2:11" s="29" customFormat="1" ht="20.100000000000001" customHeight="1" x14ac:dyDescent="0.2">
      <c r="B28" s="80">
        <v>3</v>
      </c>
      <c r="C28" s="73"/>
      <c r="D28" s="48"/>
      <c r="E28" s="41"/>
      <c r="F28" s="52"/>
      <c r="G28" s="43" t="s">
        <v>42</v>
      </c>
      <c r="H28" s="87"/>
      <c r="I28" s="88"/>
      <c r="J28" s="62" t="str">
        <f>IF(F28&lt;&gt;"",IF(G28="oui",IF($G$15="J+S 1",VLOOKUP(F28,DATA!$A$29:$I$36,6,FALSE),IF($G$15="J+S 2",VLOOKUP(F28,DATA!$A$29:$I$36,7,FALSE),IF($G$15="J+S 3",VLOOKUP(F28,DATA!$A$28:$I$36,8,FALSE),IF($G$15="Expert",VLOOKUP(F28,DATA!$A$29:$I$36,9,FALSE),VLOOKUP(F28,DATA!$A$29:$I$36,5,FALSE))))),""),"")</f>
        <v/>
      </c>
      <c r="K28" s="62" t="str">
        <f t="shared" si="0"/>
        <v/>
      </c>
    </row>
    <row r="29" spans="2:11" s="29" customFormat="1" ht="20.100000000000001" customHeight="1" x14ac:dyDescent="0.2">
      <c r="B29" s="77">
        <v>4</v>
      </c>
      <c r="C29" s="73"/>
      <c r="D29" s="48"/>
      <c r="E29" s="41"/>
      <c r="F29" s="52"/>
      <c r="G29" s="43" t="s">
        <v>42</v>
      </c>
      <c r="H29" s="87"/>
      <c r="I29" s="88"/>
      <c r="J29" s="62" t="str">
        <f>IF(F29&lt;&gt;"",IF(G29="oui",IF($G$15="J+S 1",VLOOKUP(F29,DATA!$A$29:$I$36,6,FALSE),IF($G$15="J+S 2",VLOOKUP(F29,DATA!$A$29:$I$36,7,FALSE),IF($G$15="J+S 3",VLOOKUP(F29,DATA!$A$28:$I$36,8,FALSE),IF($G$15="Expert",VLOOKUP(F29,DATA!$A$29:$I$36,9,FALSE),VLOOKUP(F29,DATA!$A$29:$I$36,5,FALSE))))),""),"")</f>
        <v/>
      </c>
      <c r="K29" s="62" t="str">
        <f t="shared" si="0"/>
        <v/>
      </c>
    </row>
    <row r="30" spans="2:11" s="29" customFormat="1" ht="20.100000000000001" customHeight="1" x14ac:dyDescent="0.2">
      <c r="B30" s="80">
        <v>5</v>
      </c>
      <c r="C30" s="73"/>
      <c r="D30" s="48"/>
      <c r="E30" s="41"/>
      <c r="F30" s="52"/>
      <c r="G30" s="43" t="s">
        <v>42</v>
      </c>
      <c r="H30" s="87"/>
      <c r="I30" s="88"/>
      <c r="J30" s="62" t="str">
        <f>IF(F30&lt;&gt;"",IF(G30="oui",IF($G$15="J+S 1",VLOOKUP(F30,DATA!$A$29:$I$36,6,FALSE),IF($G$15="J+S 2",VLOOKUP(F30,DATA!$A$29:$I$36,7,FALSE),IF($G$15="J+S 3",VLOOKUP(F30,DATA!$A$28:$I$36,8,FALSE),IF($G$15="Expert",VLOOKUP(F30,DATA!$A$29:$I$36,9,FALSE),VLOOKUP(F30,DATA!$A$29:$I$36,5,FALSE))))),""),"")</f>
        <v/>
      </c>
      <c r="K30" s="62" t="str">
        <f t="shared" si="0"/>
        <v/>
      </c>
    </row>
    <row r="31" spans="2:11" s="29" customFormat="1" ht="20.100000000000001" customHeight="1" x14ac:dyDescent="0.2">
      <c r="B31" s="80">
        <v>6</v>
      </c>
      <c r="C31" s="73"/>
      <c r="D31" s="48"/>
      <c r="E31" s="41"/>
      <c r="F31" s="52"/>
      <c r="G31" s="43" t="s">
        <v>42</v>
      </c>
      <c r="H31" s="87"/>
      <c r="I31" s="88"/>
      <c r="J31" s="62" t="str">
        <f>IF(F31&lt;&gt;"",IF(G31="oui",IF($G$15="J+S 1",VLOOKUP(F31,DATA!$A$29:$I$36,6,FALSE),IF($G$15="J+S 2",VLOOKUP(F31,DATA!$A$29:$I$36,7,FALSE),IF($G$15="J+S 3",VLOOKUP(F31,DATA!$A$28:$I$36,8,FALSE),IF($G$15="Expert",VLOOKUP(F31,DATA!$A$29:$I$36,9,FALSE),VLOOKUP(F31,DATA!$A$29:$I$36,5,FALSE))))),""),"")</f>
        <v/>
      </c>
      <c r="K31" s="62" t="str">
        <f t="shared" si="0"/>
        <v/>
      </c>
    </row>
    <row r="32" spans="2:11" s="29" customFormat="1" ht="20.100000000000001" customHeight="1" x14ac:dyDescent="0.2">
      <c r="B32" s="77">
        <v>7</v>
      </c>
      <c r="C32" s="73"/>
      <c r="D32" s="48"/>
      <c r="E32" s="41"/>
      <c r="F32" s="52"/>
      <c r="G32" s="43" t="s">
        <v>42</v>
      </c>
      <c r="H32" s="87"/>
      <c r="I32" s="88"/>
      <c r="J32" s="62" t="str">
        <f>IF(F32&lt;&gt;"",IF(G32="oui",IF($G$15="J+S 1",VLOOKUP(F32,DATA!$A$29:$I$36,6,FALSE),IF($G$15="J+S 2",VLOOKUP(F32,DATA!$A$29:$I$36,7,FALSE),IF($G$15="J+S 3",VLOOKUP(F32,DATA!$A$28:$I$36,8,FALSE),IF($G$15="Expert",VLOOKUP(F32,DATA!$A$29:$I$36,9,FALSE),VLOOKUP(F32,DATA!$A$29:$I$36,5,FALSE))))),""),"")</f>
        <v/>
      </c>
      <c r="K32" s="62" t="str">
        <f t="shared" si="0"/>
        <v/>
      </c>
    </row>
    <row r="33" spans="2:11" s="30" customFormat="1" ht="20.100000000000001" customHeight="1" x14ac:dyDescent="0.2">
      <c r="B33" s="80">
        <v>8</v>
      </c>
      <c r="C33" s="73"/>
      <c r="D33" s="48"/>
      <c r="E33" s="41"/>
      <c r="F33" s="52"/>
      <c r="G33" s="43" t="s">
        <v>42</v>
      </c>
      <c r="H33" s="87"/>
      <c r="I33" s="88"/>
      <c r="J33" s="62" t="str">
        <f>IF(F33&lt;&gt;"",IF(G33="oui",IF($G$15="J+S 1",VLOOKUP(F33,DATA!$A$29:$I$36,6,FALSE),IF($G$15="J+S 2",VLOOKUP(F33,DATA!$A$29:$I$36,7,FALSE),IF($G$15="J+S 3",VLOOKUP(F33,DATA!$A$28:$I$36,8,FALSE),IF($G$15="Expert",VLOOKUP(F33,DATA!$A$29:$I$36,9,FALSE),VLOOKUP(F33,DATA!$A$29:$I$36,5,FALSE))))),""),"")</f>
        <v/>
      </c>
      <c r="K33" s="62" t="str">
        <f t="shared" si="0"/>
        <v/>
      </c>
    </row>
    <row r="34" spans="2:11" s="30" customFormat="1" ht="20.100000000000001" customHeight="1" x14ac:dyDescent="0.2">
      <c r="B34" s="80">
        <v>9</v>
      </c>
      <c r="C34" s="73"/>
      <c r="D34" s="48"/>
      <c r="E34" s="41"/>
      <c r="F34" s="52"/>
      <c r="G34" s="43" t="s">
        <v>42</v>
      </c>
      <c r="H34" s="87"/>
      <c r="I34" s="88"/>
      <c r="J34" s="62" t="str">
        <f>IF(F34&lt;&gt;"",IF(G34="oui",IF($G$15="J+S 1",VLOOKUP(F34,DATA!$A$29:$I$36,6,FALSE),IF($G$15="J+S 2",VLOOKUP(F34,DATA!$A$29:$I$36,7,FALSE),IF($G$15="J+S 3",VLOOKUP(F34,DATA!$A$28:$I$36,8,FALSE),IF($G$15="Expert",VLOOKUP(F34,DATA!$A$29:$I$36,9,FALSE),VLOOKUP(F34,DATA!$A$29:$I$36,5,FALSE))))),""),"")</f>
        <v/>
      </c>
      <c r="K34" s="62" t="str">
        <f t="shared" si="0"/>
        <v/>
      </c>
    </row>
    <row r="35" spans="2:11" s="30" customFormat="1" ht="20.100000000000001" customHeight="1" x14ac:dyDescent="0.2">
      <c r="B35" s="77">
        <v>10</v>
      </c>
      <c r="C35" s="73"/>
      <c r="D35" s="48"/>
      <c r="E35" s="41"/>
      <c r="F35" s="52"/>
      <c r="G35" s="43" t="s">
        <v>42</v>
      </c>
      <c r="H35" s="87"/>
      <c r="I35" s="88"/>
      <c r="J35" s="62" t="str">
        <f>IF(F35&lt;&gt;"",IF(G35="oui",IF($G$15="J+S 1",VLOOKUP(F35,DATA!$A$29:$I$36,6,FALSE),IF($G$15="J+S 2",VLOOKUP(F35,DATA!$A$29:$I$36,7,FALSE),IF($G$15="J+S 3",VLOOKUP(F35,DATA!$A$28:$I$36,8,FALSE),IF($G$15="Expert",VLOOKUP(F35,DATA!$A$29:$I$36,9,FALSE),VLOOKUP(F35,DATA!$A$29:$I$36,5,FALSE))))),""),"")</f>
        <v/>
      </c>
      <c r="K35" s="62" t="str">
        <f t="shared" si="0"/>
        <v/>
      </c>
    </row>
    <row r="36" spans="2:11" s="30" customFormat="1" ht="20.100000000000001" customHeight="1" x14ac:dyDescent="0.2">
      <c r="B36" s="80">
        <v>11</v>
      </c>
      <c r="C36" s="73"/>
      <c r="D36" s="48"/>
      <c r="E36" s="41"/>
      <c r="F36" s="52"/>
      <c r="G36" s="43" t="s">
        <v>42</v>
      </c>
      <c r="H36" s="87"/>
      <c r="I36" s="88"/>
      <c r="J36" s="62" t="str">
        <f>IF(F36&lt;&gt;"",IF(G36="oui",IF($G$15="J+S 1",VLOOKUP(F36,DATA!$A$29:$I$36,6,FALSE),IF($G$15="J+S 2",VLOOKUP(F36,DATA!$A$29:$I$36,7,FALSE),IF($G$15="J+S 3",VLOOKUP(F36,DATA!$A$28:$I$36,8,FALSE),IF($G$15="Expert",VLOOKUP(F36,DATA!$A$29:$I$36,9,FALSE),VLOOKUP(F36,DATA!$A$29:$I$36,5,FALSE))))),""),"")</f>
        <v/>
      </c>
      <c r="K36" s="62" t="str">
        <f t="shared" si="0"/>
        <v/>
      </c>
    </row>
    <row r="37" spans="2:11" s="30" customFormat="1" ht="20.100000000000001" customHeight="1" x14ac:dyDescent="0.2">
      <c r="B37" s="80">
        <v>12</v>
      </c>
      <c r="C37" s="73"/>
      <c r="D37" s="48"/>
      <c r="E37" s="41"/>
      <c r="F37" s="52"/>
      <c r="G37" s="43" t="s">
        <v>42</v>
      </c>
      <c r="H37" s="87"/>
      <c r="I37" s="88"/>
      <c r="J37" s="62" t="str">
        <f>IF(F37&lt;&gt;"",IF(G37="oui",IF($G$15="J+S 1",VLOOKUP(F37,DATA!$A$29:$I$36,6,FALSE),IF($G$15="J+S 2",VLOOKUP(F37,DATA!$A$29:$I$36,7,FALSE),IF($G$15="J+S 3",VLOOKUP(F37,DATA!$A$28:$I$36,8,FALSE),IF($G$15="Expert",VLOOKUP(F37,DATA!$A$29:$I$36,9,FALSE),VLOOKUP(F37,DATA!$A$29:$I$36,5,FALSE))))),""),"")</f>
        <v/>
      </c>
      <c r="K37" s="62" t="str">
        <f t="shared" si="0"/>
        <v/>
      </c>
    </row>
    <row r="38" spans="2:11" s="30" customFormat="1" ht="20.100000000000001" customHeight="1" x14ac:dyDescent="0.2">
      <c r="B38" s="77">
        <v>13</v>
      </c>
      <c r="C38" s="73"/>
      <c r="D38" s="48"/>
      <c r="E38" s="41"/>
      <c r="F38" s="52"/>
      <c r="G38" s="43" t="s">
        <v>42</v>
      </c>
      <c r="H38" s="87"/>
      <c r="I38" s="88"/>
      <c r="J38" s="62" t="str">
        <f>IF(F38&lt;&gt;"",IF(G38="oui",IF($G$15="J+S 1",VLOOKUP(F38,DATA!$A$29:$I$36,6,FALSE),IF($G$15="J+S 2",VLOOKUP(F38,DATA!$A$29:$I$36,7,FALSE),IF($G$15="J+S 3",VLOOKUP(F38,DATA!$A$28:$I$36,8,FALSE),IF($G$15="Expert",VLOOKUP(F38,DATA!$A$29:$I$36,9,FALSE),VLOOKUP(F38,DATA!$A$29:$I$36,5,FALSE))))),""),"")</f>
        <v/>
      </c>
      <c r="K38" s="62" t="str">
        <f t="shared" si="0"/>
        <v/>
      </c>
    </row>
    <row r="39" spans="2:11" s="30" customFormat="1" ht="20.100000000000001" customHeight="1" x14ac:dyDescent="0.2">
      <c r="B39" s="80">
        <v>14</v>
      </c>
      <c r="C39" s="73"/>
      <c r="D39" s="48"/>
      <c r="E39" s="41"/>
      <c r="F39" s="52"/>
      <c r="G39" s="43" t="s">
        <v>42</v>
      </c>
      <c r="H39" s="87"/>
      <c r="I39" s="88"/>
      <c r="J39" s="62" t="str">
        <f>IF(F39&lt;&gt;"",IF(G39="oui",IF($G$15="J+S 1",VLOOKUP(F39,DATA!$A$29:$I$36,6,FALSE),IF($G$15="J+S 2",VLOOKUP(F39,DATA!$A$29:$I$36,7,FALSE),IF($G$15="J+S 3",VLOOKUP(F39,DATA!$A$28:$I$36,8,FALSE),IF($G$15="Expert",VLOOKUP(F39,DATA!$A$29:$I$36,9,FALSE),VLOOKUP(F39,DATA!$A$29:$I$36,5,FALSE))))),""),"")</f>
        <v/>
      </c>
      <c r="K39" s="62" t="str">
        <f t="shared" si="0"/>
        <v/>
      </c>
    </row>
    <row r="40" spans="2:11" s="30" customFormat="1" ht="20.100000000000001" customHeight="1" x14ac:dyDescent="0.2">
      <c r="B40" s="80">
        <v>15</v>
      </c>
      <c r="C40" s="73"/>
      <c r="D40" s="48"/>
      <c r="E40" s="42"/>
      <c r="F40" s="52"/>
      <c r="G40" s="43" t="s">
        <v>42</v>
      </c>
      <c r="H40" s="87"/>
      <c r="I40" s="88"/>
      <c r="J40" s="62" t="str">
        <f>IF(F40&lt;&gt;"",IF(G40="oui",IF($G$15="J+S 1",VLOOKUP(F40,DATA!$A$29:$I$36,6,FALSE),IF($G$15="J+S 2",VLOOKUP(F40,DATA!$A$29:$I$36,7,FALSE),IF($G$15="J+S 3",VLOOKUP(F40,DATA!$A$28:$I$36,8,FALSE),IF($G$15="Expert",VLOOKUP(F40,DATA!$A$29:$I$36,9,FALSE),VLOOKUP(F40,DATA!$A$29:$I$36,5,FALSE))))),""),"")</f>
        <v/>
      </c>
      <c r="K40" s="62" t="str">
        <f t="shared" si="0"/>
        <v/>
      </c>
    </row>
    <row r="41" spans="2:11" s="30" customFormat="1" ht="20.100000000000001" customHeight="1" x14ac:dyDescent="0.2">
      <c r="B41" s="77">
        <v>16</v>
      </c>
      <c r="C41" s="73"/>
      <c r="D41" s="48"/>
      <c r="E41" s="42"/>
      <c r="F41" s="52"/>
      <c r="G41" s="43" t="s">
        <v>42</v>
      </c>
      <c r="H41" s="87"/>
      <c r="I41" s="88"/>
      <c r="J41" s="62" t="str">
        <f>IF(F41&lt;&gt;"",IF(G41="oui",IF($G$15="J+S 1",VLOOKUP(F41,DATA!$A$29:$I$36,6,FALSE),IF($G$15="J+S 2",VLOOKUP(F41,DATA!$A$29:$I$36,7,FALSE),IF($G$15="J+S 3",VLOOKUP(F41,DATA!$A$28:$I$36,8,FALSE),IF($G$15="Expert",VLOOKUP(F41,DATA!$A$29:$I$36,9,FALSE),VLOOKUP(F41,DATA!$A$29:$I$36,5,FALSE))))),""),"")</f>
        <v/>
      </c>
      <c r="K41" s="62" t="str">
        <f t="shared" si="0"/>
        <v/>
      </c>
    </row>
    <row r="42" spans="2:11" s="29" customFormat="1" ht="20.100000000000001" customHeight="1" x14ac:dyDescent="0.2">
      <c r="B42" s="80">
        <v>17</v>
      </c>
      <c r="C42" s="73"/>
      <c r="D42" s="48"/>
      <c r="E42" s="41"/>
      <c r="F42" s="52"/>
      <c r="G42" s="43" t="s">
        <v>42</v>
      </c>
      <c r="H42" s="87"/>
      <c r="I42" s="88"/>
      <c r="J42" s="62" t="str">
        <f>IF(F42&lt;&gt;"",IF(G42="oui",IF($G$15="J+S 1",VLOOKUP(F42,DATA!$A$29:$I$36,6,FALSE),IF($G$15="J+S 2",VLOOKUP(F42,DATA!$A$29:$I$36,7,FALSE),IF($G$15="J+S 3",VLOOKUP(F42,DATA!$A$28:$I$36,8,FALSE),IF($G$15="Expert",VLOOKUP(F42,DATA!$A$29:$I$36,9,FALSE),VLOOKUP(F42,DATA!$A$29:$I$36,5,FALSE))))),""),"")</f>
        <v/>
      </c>
      <c r="K42" s="62" t="str">
        <f t="shared" si="0"/>
        <v/>
      </c>
    </row>
    <row r="43" spans="2:11" s="29" customFormat="1" ht="20.100000000000001" customHeight="1" x14ac:dyDescent="0.2">
      <c r="B43" s="80">
        <v>18</v>
      </c>
      <c r="C43" s="73"/>
      <c r="D43" s="48"/>
      <c r="E43" s="41"/>
      <c r="F43" s="52"/>
      <c r="G43" s="43" t="s">
        <v>42</v>
      </c>
      <c r="H43" s="87"/>
      <c r="I43" s="88"/>
      <c r="J43" s="62" t="str">
        <f>IF(F43&lt;&gt;"",IF(G43="oui",IF($G$15="J+S 1",VLOOKUP(F43,DATA!$A$29:$I$36,6,FALSE),IF($G$15="J+S 2",VLOOKUP(F43,DATA!$A$29:$I$36,7,FALSE),IF($G$15="J+S 3",VLOOKUP(F43,DATA!$A$28:$I$36,8,FALSE),IF($G$15="Expert",VLOOKUP(F43,DATA!$A$29:$I$36,9,FALSE),VLOOKUP(F43,DATA!$A$29:$I$36,5,FALSE))))),""),"")</f>
        <v/>
      </c>
      <c r="K43" s="62" t="str">
        <f t="shared" si="0"/>
        <v/>
      </c>
    </row>
    <row r="44" spans="2:11" s="29" customFormat="1" ht="20.100000000000001" customHeight="1" x14ac:dyDescent="0.2">
      <c r="B44" s="77">
        <v>19</v>
      </c>
      <c r="C44" s="73"/>
      <c r="D44" s="48"/>
      <c r="E44" s="41"/>
      <c r="F44" s="52"/>
      <c r="G44" s="43" t="s">
        <v>42</v>
      </c>
      <c r="H44" s="87"/>
      <c r="I44" s="88"/>
      <c r="J44" s="62" t="str">
        <f>IF(F44&lt;&gt;"",IF(G44="oui",IF($G$15="J+S 1",VLOOKUP(F44,DATA!$A$29:$I$36,6,FALSE),IF($G$15="J+S 2",VLOOKUP(F44,DATA!$A$29:$I$36,7,FALSE),IF($G$15="J+S 3",VLOOKUP(F44,DATA!$A$28:$I$36,8,FALSE),IF($G$15="Expert",VLOOKUP(F44,DATA!$A$29:$I$36,9,FALSE),VLOOKUP(F44,DATA!$A$29:$I$36,5,FALSE))))),""),"")</f>
        <v/>
      </c>
      <c r="K44" s="62" t="str">
        <f t="shared" si="0"/>
        <v/>
      </c>
    </row>
    <row r="45" spans="2:11" s="29" customFormat="1" ht="20.100000000000001" customHeight="1" x14ac:dyDescent="0.2">
      <c r="B45" s="80">
        <v>20</v>
      </c>
      <c r="C45" s="73"/>
      <c r="D45" s="48"/>
      <c r="E45" s="41"/>
      <c r="F45" s="52"/>
      <c r="G45" s="43" t="s">
        <v>42</v>
      </c>
      <c r="H45" s="87"/>
      <c r="I45" s="88"/>
      <c r="J45" s="62" t="str">
        <f>IF(F45&lt;&gt;"",IF(G45="oui",IF($G$15="J+S 1",VLOOKUP(F45,DATA!$A$29:$I$36,6,FALSE),IF($G$15="J+S 2",VLOOKUP(F45,DATA!$A$29:$I$36,7,FALSE),IF($G$15="J+S 3",VLOOKUP(F45,DATA!$A$28:$I$36,8,FALSE),IF($G$15="Expert",VLOOKUP(F45,DATA!$A$29:$I$36,9,FALSE),VLOOKUP(F45,DATA!$A$29:$I$36,5,FALSE))))),""),"")</f>
        <v/>
      </c>
      <c r="K45" s="62" t="str">
        <f t="shared" si="0"/>
        <v/>
      </c>
    </row>
    <row r="46" spans="2:11" s="29" customFormat="1" ht="20.100000000000001" customHeight="1" x14ac:dyDescent="0.2">
      <c r="B46" s="80">
        <v>21</v>
      </c>
      <c r="C46" s="73"/>
      <c r="D46" s="48"/>
      <c r="E46" s="41"/>
      <c r="F46" s="52"/>
      <c r="G46" s="43" t="s">
        <v>42</v>
      </c>
      <c r="H46" s="87"/>
      <c r="I46" s="88"/>
      <c r="J46" s="62" t="str">
        <f>IF(F46&lt;&gt;"",IF(G46="oui",IF($G$15="J+S 1",VLOOKUP(F46,DATA!$A$29:$I$36,6,FALSE),IF($G$15="J+S 2",VLOOKUP(F46,DATA!$A$29:$I$36,7,FALSE),IF($G$15="J+S 3",VLOOKUP(F46,DATA!$A$28:$I$36,8,FALSE),IF($G$15="Expert",VLOOKUP(F46,DATA!$A$29:$I$36,9,FALSE),VLOOKUP(F46,DATA!$A$29:$I$36,5,FALSE))))),""),"")</f>
        <v/>
      </c>
      <c r="K46" s="62" t="str">
        <f t="shared" si="0"/>
        <v/>
      </c>
    </row>
    <row r="47" spans="2:11" s="30" customFormat="1" ht="20.100000000000001" customHeight="1" x14ac:dyDescent="0.2">
      <c r="B47" s="77">
        <v>22</v>
      </c>
      <c r="C47" s="73"/>
      <c r="D47" s="48"/>
      <c r="E47" s="41"/>
      <c r="F47" s="52"/>
      <c r="G47" s="43" t="s">
        <v>42</v>
      </c>
      <c r="H47" s="87"/>
      <c r="I47" s="88"/>
      <c r="J47" s="62" t="str">
        <f>IF(F47&lt;&gt;"",IF(G47="oui",IF($G$15="J+S 1",VLOOKUP(F47,DATA!$A$29:$I$36,6,FALSE),IF($G$15="J+S 2",VLOOKUP(F47,DATA!$A$29:$I$36,7,FALSE),IF($G$15="J+S 3",VLOOKUP(F47,DATA!$A$28:$I$36,8,FALSE),IF($G$15="Expert",VLOOKUP(F47,DATA!$A$29:$I$36,9,FALSE),VLOOKUP(F47,DATA!$A$29:$I$36,5,FALSE))))),""),"")</f>
        <v/>
      </c>
      <c r="K47" s="62" t="str">
        <f t="shared" si="0"/>
        <v/>
      </c>
    </row>
    <row r="48" spans="2:11" s="30" customFormat="1" ht="20.100000000000001" customHeight="1" x14ac:dyDescent="0.2">
      <c r="B48" s="80">
        <v>23</v>
      </c>
      <c r="C48" s="73"/>
      <c r="D48" s="48"/>
      <c r="E48" s="41"/>
      <c r="F48" s="52"/>
      <c r="G48" s="43" t="s">
        <v>42</v>
      </c>
      <c r="H48" s="87"/>
      <c r="I48" s="88"/>
      <c r="J48" s="62" t="str">
        <f>IF(F48&lt;&gt;"",IF(G48="oui",IF($G$15="J+S 1",VLOOKUP(F48,DATA!$A$29:$I$36,6,FALSE),IF($G$15="J+S 2",VLOOKUP(F48,DATA!$A$29:$I$36,7,FALSE),IF($G$15="J+S 3",VLOOKUP(F48,DATA!$A$28:$I$36,8,FALSE),IF($G$15="Expert",VLOOKUP(F48,DATA!$A$29:$I$36,9,FALSE),VLOOKUP(F48,DATA!$A$29:$I$36,5,FALSE))))),""),"")</f>
        <v/>
      </c>
      <c r="K48" s="62" t="str">
        <f t="shared" si="0"/>
        <v/>
      </c>
    </row>
    <row r="49" spans="2:11" s="29" customFormat="1" ht="20.100000000000001" customHeight="1" x14ac:dyDescent="0.2">
      <c r="B49" s="80">
        <v>24</v>
      </c>
      <c r="C49" s="73"/>
      <c r="D49" s="48"/>
      <c r="E49" s="41"/>
      <c r="F49" s="52"/>
      <c r="G49" s="43" t="s">
        <v>42</v>
      </c>
      <c r="H49" s="87"/>
      <c r="I49" s="88"/>
      <c r="J49" s="62" t="str">
        <f>IF(F49&lt;&gt;"",IF(G49="oui",IF($G$15="J+S 1",VLOOKUP(F49,DATA!$A$29:$I$36,6,FALSE),IF($G$15="J+S 2",VLOOKUP(F49,DATA!$A$29:$I$36,7,FALSE),IF($G$15="J+S 3",VLOOKUP(F49,DATA!$A$28:$I$36,8,FALSE),IF($G$15="Expert",VLOOKUP(F49,DATA!$A$29:$I$36,9,FALSE),VLOOKUP(F49,DATA!$A$29:$I$36,5,FALSE))))),""),"")</f>
        <v/>
      </c>
      <c r="K49" s="62" t="str">
        <f t="shared" si="0"/>
        <v/>
      </c>
    </row>
    <row r="50" spans="2:11" s="29" customFormat="1" ht="20.100000000000001" customHeight="1" x14ac:dyDescent="0.2">
      <c r="B50" s="77">
        <v>25</v>
      </c>
      <c r="C50" s="73"/>
      <c r="D50" s="48"/>
      <c r="E50" s="42"/>
      <c r="F50" s="52"/>
      <c r="G50" s="43" t="s">
        <v>42</v>
      </c>
      <c r="H50" s="87"/>
      <c r="I50" s="88"/>
      <c r="J50" s="62" t="str">
        <f>IF(F50&lt;&gt;"",IF(G50="oui",IF($G$15="J+S 1",VLOOKUP(F50,DATA!$A$29:$I$36,6,FALSE),IF($G$15="J+S 2",VLOOKUP(F50,DATA!$A$29:$I$36,7,FALSE),IF($G$15="J+S 3",VLOOKUP(F50,DATA!$A$28:$I$36,8,FALSE),IF($G$15="Expert",VLOOKUP(F50,DATA!$A$29:$I$36,9,FALSE),VLOOKUP(F50,DATA!$A$29:$I$36,5,FALSE))))),""),"")</f>
        <v/>
      </c>
      <c r="K50" s="62" t="str">
        <f t="shared" si="0"/>
        <v/>
      </c>
    </row>
    <row r="51" spans="2:11" s="30" customFormat="1" ht="20.100000000000001" customHeight="1" x14ac:dyDescent="0.2">
      <c r="B51" s="80">
        <v>26</v>
      </c>
      <c r="C51" s="73"/>
      <c r="D51" s="48"/>
      <c r="E51" s="41"/>
      <c r="F51" s="52"/>
      <c r="G51" s="43" t="s">
        <v>42</v>
      </c>
      <c r="H51" s="87"/>
      <c r="I51" s="88"/>
      <c r="J51" s="62" t="str">
        <f>IF(F51&lt;&gt;"",IF(G51="oui",IF($G$15="J+S 1",VLOOKUP(F51,DATA!$A$29:$I$36,6,FALSE),IF($G$15="J+S 2",VLOOKUP(F51,DATA!$A$29:$I$36,7,FALSE),IF($G$15="J+S 3",VLOOKUP(F51,DATA!$A$28:$I$36,8,FALSE),IF($G$15="Expert",VLOOKUP(F51,DATA!$A$29:$I$36,9,FALSE),VLOOKUP(F51,DATA!$A$29:$I$36,5,FALSE))))),""),"")</f>
        <v/>
      </c>
      <c r="K51" s="62" t="str">
        <f t="shared" si="0"/>
        <v/>
      </c>
    </row>
    <row r="52" spans="2:11" s="30" customFormat="1" ht="20.100000000000001" customHeight="1" x14ac:dyDescent="0.2">
      <c r="B52" s="80">
        <v>27</v>
      </c>
      <c r="C52" s="73"/>
      <c r="D52" s="48"/>
      <c r="E52" s="41"/>
      <c r="F52" s="52"/>
      <c r="G52" s="43" t="s">
        <v>42</v>
      </c>
      <c r="H52" s="87"/>
      <c r="I52" s="88"/>
      <c r="J52" s="62" t="str">
        <f>IF(F52&lt;&gt;"",IF(G52="oui",IF($G$15="J+S 1",VLOOKUP(F52,DATA!$A$29:$I$36,6,FALSE),IF($G$15="J+S 2",VLOOKUP(F52,DATA!$A$29:$I$36,7,FALSE),IF($G$15="J+S 3",VLOOKUP(F52,DATA!$A$28:$I$36,8,FALSE),IF($G$15="Expert",VLOOKUP(F52,DATA!$A$29:$I$36,9,FALSE),VLOOKUP(F52,DATA!$A$29:$I$36,5,FALSE))))),""),"")</f>
        <v/>
      </c>
      <c r="K52" s="62" t="str">
        <f t="shared" si="0"/>
        <v/>
      </c>
    </row>
    <row r="53" spans="2:11" s="30" customFormat="1" ht="20.100000000000001" customHeight="1" x14ac:dyDescent="0.2">
      <c r="B53" s="77">
        <v>28</v>
      </c>
      <c r="C53" s="73"/>
      <c r="D53" s="48"/>
      <c r="E53" s="41"/>
      <c r="F53" s="52"/>
      <c r="G53" s="43" t="s">
        <v>42</v>
      </c>
      <c r="H53" s="87"/>
      <c r="I53" s="88"/>
      <c r="J53" s="62" t="str">
        <f>IF(F53&lt;&gt;"",IF(G53="oui",IF($G$15="J+S 1",VLOOKUP(F53,DATA!$A$29:$I$36,6,FALSE),IF($G$15="J+S 2",VLOOKUP(F53,DATA!$A$29:$I$36,7,FALSE),IF($G$15="J+S 3",VLOOKUP(F53,DATA!$A$28:$I$36,8,FALSE),IF($G$15="Expert",VLOOKUP(F53,DATA!$A$29:$I$36,9,FALSE),VLOOKUP(F53,DATA!$A$29:$I$36,5,FALSE))))),""),"")</f>
        <v/>
      </c>
      <c r="K53" s="62" t="str">
        <f t="shared" si="0"/>
        <v/>
      </c>
    </row>
    <row r="54" spans="2:11" s="30" customFormat="1" ht="20.100000000000001" customHeight="1" x14ac:dyDescent="0.2">
      <c r="B54" s="80">
        <v>29</v>
      </c>
      <c r="C54" s="73"/>
      <c r="D54" s="48"/>
      <c r="E54" s="41"/>
      <c r="F54" s="52"/>
      <c r="G54" s="43" t="s">
        <v>42</v>
      </c>
      <c r="H54" s="87"/>
      <c r="I54" s="88"/>
      <c r="J54" s="62" t="str">
        <f>IF(F54&lt;&gt;"",IF(G54="oui",IF($G$15="J+S 1",VLOOKUP(F54,DATA!$A$29:$I$36,6,FALSE),IF($G$15="J+S 2",VLOOKUP(F54,DATA!$A$29:$I$36,7,FALSE),IF($G$15="J+S 3",VLOOKUP(F54,DATA!$A$28:$I$36,8,FALSE),IF($G$15="Expert",VLOOKUP(F54,DATA!$A$29:$I$36,9,FALSE),VLOOKUP(F54,DATA!$A$29:$I$36,5,FALSE))))),""),"")</f>
        <v/>
      </c>
      <c r="K54" s="62" t="str">
        <f t="shared" si="0"/>
        <v/>
      </c>
    </row>
    <row r="55" spans="2:11" s="30" customFormat="1" ht="20.100000000000001" customHeight="1" x14ac:dyDescent="0.2">
      <c r="B55" s="80">
        <v>30</v>
      </c>
      <c r="C55" s="73"/>
      <c r="D55" s="48"/>
      <c r="E55" s="41"/>
      <c r="F55" s="52"/>
      <c r="G55" s="43" t="s">
        <v>42</v>
      </c>
      <c r="H55" s="49"/>
      <c r="I55" s="61"/>
      <c r="J55" s="62" t="str">
        <f>IF(F55&lt;&gt;"",IF(G55="oui",IF($G$15="J+S 1",VLOOKUP(F55,DATA!$A$29:$I$36,6,FALSE),IF($G$15="J+S 2",VLOOKUP(F55,DATA!$A$29:$I$36,7,FALSE),IF($G$15="J+S 3",VLOOKUP(F55,DATA!$A$28:$I$36,8,FALSE),IF($G$15="Expert",VLOOKUP(F55,DATA!$A$29:$I$36,9,FALSE),VLOOKUP(F55,DATA!$A$29:$I$36,5,FALSE))))),""),"")</f>
        <v/>
      </c>
      <c r="K55" s="62" t="str">
        <f t="shared" si="0"/>
        <v/>
      </c>
    </row>
    <row r="56" spans="2:11" s="30" customFormat="1" ht="20.100000000000001" customHeight="1" x14ac:dyDescent="0.2">
      <c r="B56" s="77">
        <v>31</v>
      </c>
      <c r="C56" s="73"/>
      <c r="D56" s="48"/>
      <c r="E56" s="41"/>
      <c r="F56" s="52"/>
      <c r="G56" s="43" t="s">
        <v>42</v>
      </c>
      <c r="H56" s="49"/>
      <c r="I56" s="61"/>
      <c r="J56" s="62" t="str">
        <f>IF(F56&lt;&gt;"",IF(G56="oui",IF($G$15="J+S 1",VLOOKUP(F56,DATA!$A$29:$I$36,6,FALSE),IF($G$15="J+S 2",VLOOKUP(F56,DATA!$A$29:$I$36,7,FALSE),IF($G$15="J+S 3",VLOOKUP(F56,DATA!$A$28:$I$36,8,FALSE),IF($G$15="Expert",VLOOKUP(F56,DATA!$A$29:$I$36,9,FALSE),VLOOKUP(F56,DATA!$A$29:$I$36,5,FALSE))))),""),"")</f>
        <v/>
      </c>
      <c r="K56" s="62" t="str">
        <f t="shared" si="0"/>
        <v/>
      </c>
    </row>
    <row r="57" spans="2:11" s="30" customFormat="1" ht="20.100000000000001" customHeight="1" x14ac:dyDescent="0.2">
      <c r="B57" s="80">
        <v>32</v>
      </c>
      <c r="C57" s="73"/>
      <c r="D57" s="48"/>
      <c r="E57" s="41"/>
      <c r="F57" s="52"/>
      <c r="G57" s="43" t="s">
        <v>42</v>
      </c>
      <c r="H57" s="49"/>
      <c r="I57" s="61"/>
      <c r="J57" s="62" t="str">
        <f>IF(F57&lt;&gt;"",IF(G57="oui",IF($G$15="J+S 1",VLOOKUP(F57,DATA!$A$29:$I$36,6,FALSE),IF($G$15="J+S 2",VLOOKUP(F57,DATA!$A$29:$I$36,7,FALSE),IF($G$15="J+S 3",VLOOKUP(F57,DATA!$A$28:$I$36,8,FALSE),IF($G$15="Expert",VLOOKUP(F57,DATA!$A$29:$I$36,9,FALSE),VLOOKUP(F57,DATA!$A$29:$I$36,5,FALSE))))),""),"")</f>
        <v/>
      </c>
      <c r="K57" s="62" t="str">
        <f t="shared" si="0"/>
        <v/>
      </c>
    </row>
    <row r="58" spans="2:11" s="29" customFormat="1" ht="20.100000000000001" customHeight="1" x14ac:dyDescent="0.2">
      <c r="B58" s="80">
        <v>33</v>
      </c>
      <c r="C58" s="73"/>
      <c r="D58" s="48"/>
      <c r="E58" s="41"/>
      <c r="F58" s="52"/>
      <c r="G58" s="43" t="s">
        <v>42</v>
      </c>
      <c r="H58" s="87"/>
      <c r="I58" s="88"/>
      <c r="J58" s="62" t="str">
        <f>IF(F58&lt;&gt;"",IF(G58="oui",IF($G$15="J+S 1",VLOOKUP(F58,DATA!$A$29:$I$36,6,FALSE),IF($G$15="J+S 2",VLOOKUP(F58,DATA!$A$29:$I$36,7,FALSE),IF($G$15="J+S 3",VLOOKUP(F58,DATA!$A$28:$I$36,8,FALSE),IF($G$15="Expert",VLOOKUP(F58,DATA!$A$29:$I$36,9,FALSE),VLOOKUP(F58,DATA!$A$29:$I$36,5,FALSE))))),""),"")</f>
        <v/>
      </c>
      <c r="K58" s="62" t="str">
        <f t="shared" si="0"/>
        <v/>
      </c>
    </row>
    <row r="59" spans="2:11" s="29" customFormat="1" ht="20.100000000000001" customHeight="1" thickBot="1" x14ac:dyDescent="0.25">
      <c r="B59" s="78">
        <v>34</v>
      </c>
      <c r="C59" s="74"/>
      <c r="D59" s="48"/>
      <c r="E59" s="41"/>
      <c r="F59" s="52"/>
      <c r="G59" s="43" t="s">
        <v>42</v>
      </c>
      <c r="H59" s="87"/>
      <c r="I59" s="88"/>
      <c r="J59" s="62" t="str">
        <f>IF(F59&lt;&gt;"",IF(G59="oui",IF($G$15="J+S 1",VLOOKUP(F59,DATA!$A$29:$I$36,6,FALSE),IF($G$15="J+S 2",VLOOKUP(F59,DATA!$A$29:$I$36,7,FALSE),IF($G$15="J+S 3",VLOOKUP(F59,DATA!$A$28:$I$36,8,FALSE),IF($G$15="Expert",VLOOKUP(F59,DATA!$A$29:$I$36,9,FALSE),VLOOKUP(F59,DATA!$A$29:$I$36,5,FALSE))))),""),"")</f>
        <v/>
      </c>
      <c r="K59" s="62" t="str">
        <f t="shared" si="0"/>
        <v/>
      </c>
    </row>
    <row r="60" spans="2:11" ht="9.75" customHeight="1" thickBot="1" x14ac:dyDescent="0.25">
      <c r="C60" s="54"/>
      <c r="F60" s="55"/>
      <c r="G60" s="55"/>
      <c r="H60" s="55"/>
      <c r="I60" s="55"/>
      <c r="J60" s="63"/>
      <c r="K60" s="64"/>
    </row>
    <row r="61" spans="2:11" ht="20.100000000000001" customHeight="1" thickBot="1" x14ac:dyDescent="0.25">
      <c r="C61" s="56"/>
      <c r="D61" s="57" t="s">
        <v>5</v>
      </c>
      <c r="E61" s="58"/>
      <c r="F61" s="59"/>
      <c r="G61" s="59"/>
      <c r="H61" s="59"/>
      <c r="I61" s="59"/>
      <c r="J61" s="65">
        <f>SUM(J26:J59)</f>
        <v>0</v>
      </c>
      <c r="K61" s="66">
        <f>SUM(K26:K59)</f>
        <v>0</v>
      </c>
    </row>
    <row r="62" spans="2:11" ht="27" customHeight="1" thickBot="1" x14ac:dyDescent="0.3">
      <c r="H62" s="1"/>
      <c r="I62" s="1"/>
      <c r="J62" s="100">
        <f>J61+K61</f>
        <v>0</v>
      </c>
      <c r="K62" s="101"/>
    </row>
    <row r="63" spans="2:11" ht="5.0999999999999996" customHeight="1" thickBot="1" x14ac:dyDescent="0.25">
      <c r="J63" s="67"/>
      <c r="K63" s="68"/>
    </row>
    <row r="64" spans="2:11" x14ac:dyDescent="0.2">
      <c r="C64" s="17" t="s">
        <v>14</v>
      </c>
    </row>
    <row r="65" spans="2:10" ht="12.75" customHeight="1" x14ac:dyDescent="0.2"/>
    <row r="66" spans="2:10" s="4" customFormat="1" ht="24.95" customHeight="1" x14ac:dyDescent="0.2">
      <c r="B66" s="35"/>
      <c r="C66" s="16" t="s">
        <v>4</v>
      </c>
      <c r="D66" s="96"/>
      <c r="E66" s="9"/>
      <c r="F66" s="18" t="s">
        <v>15</v>
      </c>
      <c r="G66" s="18"/>
      <c r="H66" s="15" t="s">
        <v>0</v>
      </c>
      <c r="I66" s="98"/>
      <c r="J66" s="98"/>
    </row>
    <row r="67" spans="2:10" s="4" customFormat="1" ht="24.95" customHeight="1" x14ac:dyDescent="0.2">
      <c r="B67" s="35"/>
      <c r="D67" s="97"/>
      <c r="F67" s="11"/>
      <c r="G67" s="11"/>
      <c r="H67" s="19" t="s">
        <v>3</v>
      </c>
      <c r="I67" s="99"/>
      <c r="J67" s="99"/>
    </row>
    <row r="68" spans="2:10" s="4" customFormat="1" ht="24.95" customHeight="1" x14ac:dyDescent="0.2">
      <c r="B68" s="35"/>
      <c r="I68" s="99"/>
      <c r="J68" s="99"/>
    </row>
    <row r="69" spans="2:10" s="3" customFormat="1" ht="24.75" customHeight="1" x14ac:dyDescent="0.2">
      <c r="B69" s="79"/>
      <c r="C69" s="9" t="s">
        <v>12</v>
      </c>
    </row>
    <row r="70" spans="2:10" x14ac:dyDescent="0.2">
      <c r="C70" s="13">
        <f>DATA!A29</f>
        <v>1</v>
      </c>
      <c r="D70" s="44" t="str">
        <f>DATA!B29</f>
        <v>Entraînement indoor</v>
      </c>
      <c r="E70" s="7"/>
      <c r="F70" s="8"/>
      <c r="G70" s="8"/>
    </row>
    <row r="71" spans="2:10" x14ac:dyDescent="0.2">
      <c r="C71" s="13">
        <f>DATA!A30</f>
        <v>2</v>
      </c>
      <c r="D71" s="44" t="str">
        <f>DATA!B30</f>
        <v>Entraînement outdoor</v>
      </c>
      <c r="E71" s="7"/>
      <c r="F71" s="8"/>
      <c r="G71" s="8"/>
    </row>
    <row r="72" spans="2:10" x14ac:dyDescent="0.2">
      <c r="C72" s="13">
        <f>DATA!A31</f>
        <v>3</v>
      </c>
      <c r="D72" s="44" t="str">
        <f>DATA!B31</f>
        <v>Entraînement ski (jour)</v>
      </c>
      <c r="E72" s="7"/>
      <c r="F72" s="8"/>
      <c r="G72" s="8"/>
    </row>
    <row r="73" spans="2:10" x14ac:dyDescent="0.2">
      <c r="C73" s="13">
        <f>DATA!A32</f>
        <v>4</v>
      </c>
      <c r="D73" s="44" t="str">
        <f>DATA!B32</f>
        <v>Entraînement ski (demi-jour)</v>
      </c>
      <c r="E73" s="7"/>
      <c r="F73" s="8"/>
      <c r="G73" s="8"/>
    </row>
    <row r="74" spans="2:10" x14ac:dyDescent="0.2">
      <c r="C74" s="13">
        <f>DATA!A33</f>
        <v>5</v>
      </c>
      <c r="D74" s="44" t="str">
        <f>DATA!B33</f>
        <v>Camp Saas-Fee (1)</v>
      </c>
      <c r="E74" s="7"/>
      <c r="F74" s="8"/>
      <c r="G74" s="8"/>
    </row>
    <row r="75" spans="2:10" x14ac:dyDescent="0.2">
      <c r="C75" s="13">
        <f>DATA!A34</f>
        <v>6</v>
      </c>
      <c r="D75" s="44" t="str">
        <f>DATA!B34</f>
        <v>Camp Lenk(2)</v>
      </c>
      <c r="E75" s="7"/>
      <c r="F75" s="8"/>
      <c r="G75" s="8"/>
    </row>
    <row r="76" spans="2:10" x14ac:dyDescent="0.2">
      <c r="C76" s="13">
        <f>DATA!A35</f>
        <v>7</v>
      </c>
      <c r="D76" s="44" t="str">
        <f>DATA!B35</f>
        <v>Week-end Zinal (3)</v>
      </c>
      <c r="E76" s="7"/>
      <c r="F76" s="8"/>
      <c r="G76" s="8"/>
    </row>
    <row r="77" spans="2:10" x14ac:dyDescent="0.2">
      <c r="C77" s="13">
        <f>DATA!A36</f>
        <v>8</v>
      </c>
      <c r="D77" s="44" t="str">
        <f>DATA!B36</f>
        <v>Staff courses (reco, départ, etc.)</v>
      </c>
      <c r="E77" s="7"/>
      <c r="F77" s="14"/>
      <c r="G77" s="14"/>
    </row>
    <row r="78" spans="2:10" x14ac:dyDescent="0.2">
      <c r="C78" s="13">
        <v>9</v>
      </c>
      <c r="D78" s="44" t="s">
        <v>11</v>
      </c>
      <c r="E78" s="7"/>
      <c r="F78" s="14"/>
      <c r="G78" s="14"/>
    </row>
    <row r="79" spans="2:10" x14ac:dyDescent="0.2">
      <c r="C79" s="13">
        <v>10</v>
      </c>
      <c r="D79" s="45" t="s">
        <v>17</v>
      </c>
    </row>
    <row r="80" spans="2:10" x14ac:dyDescent="0.2">
      <c r="C80" s="13">
        <v>11</v>
      </c>
      <c r="D80" s="45" t="s">
        <v>18</v>
      </c>
      <c r="E80" s="10"/>
      <c r="F80" s="10"/>
      <c r="G80" s="10"/>
      <c r="H80" s="10"/>
      <c r="I80" s="10"/>
      <c r="J80" s="10"/>
    </row>
    <row r="81" spans="3:4" x14ac:dyDescent="0.2">
      <c r="C81" s="13">
        <v>12</v>
      </c>
      <c r="D81" s="45" t="s">
        <v>19</v>
      </c>
    </row>
    <row r="82" spans="3:4" x14ac:dyDescent="0.2">
      <c r="C82" s="13">
        <v>13</v>
      </c>
      <c r="D82" s="45" t="s">
        <v>20</v>
      </c>
    </row>
    <row r="83" spans="3:4" x14ac:dyDescent="0.2">
      <c r="C83" s="13">
        <v>14</v>
      </c>
      <c r="D83" s="45" t="s">
        <v>21</v>
      </c>
    </row>
    <row r="84" spans="3:4" x14ac:dyDescent="0.2">
      <c r="C84" s="13"/>
      <c r="D84" s="45"/>
    </row>
  </sheetData>
  <sheetProtection selectLockedCells="1" selectUnlockedCells="1"/>
  <autoFilter ref="C25:J58" xr:uid="{00000000-0009-0000-0000-000000000000}">
    <filterColumn colId="5" showButton="0"/>
    <filterColumn colId="7" showButton="0"/>
  </autoFilter>
  <mergeCells count="38">
    <mergeCell ref="D66:D67"/>
    <mergeCell ref="I66:J66"/>
    <mergeCell ref="I67:J68"/>
    <mergeCell ref="H47:I47"/>
    <mergeCell ref="H58:I58"/>
    <mergeCell ref="H48:I48"/>
    <mergeCell ref="H49:I49"/>
    <mergeCell ref="H51:I51"/>
    <mergeCell ref="H59:I59"/>
    <mergeCell ref="H50:I50"/>
    <mergeCell ref="H52:I52"/>
    <mergeCell ref="H53:I53"/>
    <mergeCell ref="H54:I54"/>
    <mergeCell ref="J62:K62"/>
    <mergeCell ref="H25:I25"/>
    <mergeCell ref="D15:E15"/>
    <mergeCell ref="H19:J19"/>
    <mergeCell ref="H30:I30"/>
    <mergeCell ref="H26:I26"/>
    <mergeCell ref="H27:I27"/>
    <mergeCell ref="H28:I28"/>
    <mergeCell ref="H29:I29"/>
    <mergeCell ref="H31:I31"/>
    <mergeCell ref="H33:I33"/>
    <mergeCell ref="H37:I37"/>
    <mergeCell ref="H38:I38"/>
    <mergeCell ref="H36:I36"/>
    <mergeCell ref="H32:I32"/>
    <mergeCell ref="H44:I44"/>
    <mergeCell ref="H45:I45"/>
    <mergeCell ref="H46:I46"/>
    <mergeCell ref="H34:I34"/>
    <mergeCell ref="H35:I35"/>
    <mergeCell ref="H42:I42"/>
    <mergeCell ref="H43:I43"/>
    <mergeCell ref="H41:I41"/>
    <mergeCell ref="H39:I39"/>
    <mergeCell ref="H40:I40"/>
  </mergeCells>
  <pageMargins left="0.45" right="0.27" top="0.24" bottom="0.27" header="0.17" footer="0.17"/>
  <pageSetup paperSize="9" scale="56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DATA!$B$2:$B$3</xm:f>
          </x14:formula1>
          <xm:sqref>G26:G59</xm:sqref>
        </x14:dataValidation>
        <x14:dataValidation type="list" allowBlank="1" showInputMessage="1" showErrorMessage="1" xr:uid="{27A25AA9-CFF2-46C0-B43B-9B49DC8FD267}">
          <x14:formula1>
            <xm:f>DATA!$A$29:$A$37</xm:f>
          </x14:formula1>
          <xm:sqref>F26:F59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"/>
  <sheetViews>
    <sheetView workbookViewId="0">
      <selection activeCell="A29" sqref="A29:A36"/>
    </sheetView>
  </sheetViews>
  <sheetFormatPr baseColWidth="10" defaultRowHeight="12.75" x14ac:dyDescent="0.2"/>
  <cols>
    <col min="2" max="2" width="35.28515625" customWidth="1"/>
    <col min="3" max="3" width="11.42578125" style="35"/>
    <col min="4" max="4" width="11.42578125" style="5"/>
  </cols>
  <sheetData>
    <row r="1" spans="2:4" x14ac:dyDescent="0.2">
      <c r="B1" s="28" t="s">
        <v>41</v>
      </c>
    </row>
    <row r="2" spans="2:4" x14ac:dyDescent="0.2">
      <c r="B2" s="28" t="s">
        <v>42</v>
      </c>
    </row>
    <row r="3" spans="2:4" x14ac:dyDescent="0.2">
      <c r="B3" s="28" t="s">
        <v>43</v>
      </c>
    </row>
    <row r="5" spans="2:4" x14ac:dyDescent="0.2">
      <c r="B5" s="32" t="s">
        <v>44</v>
      </c>
      <c r="C5" s="36" t="s">
        <v>44</v>
      </c>
      <c r="D5" s="33" t="s">
        <v>45</v>
      </c>
    </row>
    <row r="6" spans="2:4" x14ac:dyDescent="0.2">
      <c r="B6" s="28" t="s">
        <v>47</v>
      </c>
      <c r="C6" s="37" t="s">
        <v>46</v>
      </c>
      <c r="D6" s="34" t="s">
        <v>24</v>
      </c>
    </row>
    <row r="7" spans="2:4" x14ac:dyDescent="0.2">
      <c r="B7" s="28" t="s">
        <v>49</v>
      </c>
      <c r="C7" s="37" t="s">
        <v>48</v>
      </c>
      <c r="D7" s="34" t="s">
        <v>26</v>
      </c>
    </row>
    <row r="8" spans="2:4" x14ac:dyDescent="0.2">
      <c r="B8" s="28" t="s">
        <v>51</v>
      </c>
      <c r="C8" s="37" t="s">
        <v>50</v>
      </c>
      <c r="D8" s="34" t="s">
        <v>26</v>
      </c>
    </row>
    <row r="9" spans="2:4" x14ac:dyDescent="0.2">
      <c r="B9" s="28" t="s">
        <v>53</v>
      </c>
      <c r="C9" s="37" t="s">
        <v>52</v>
      </c>
      <c r="D9" s="34" t="s">
        <v>24</v>
      </c>
    </row>
    <row r="10" spans="2:4" x14ac:dyDescent="0.2">
      <c r="B10" s="28" t="s">
        <v>54</v>
      </c>
      <c r="C10" s="37" t="s">
        <v>55</v>
      </c>
      <c r="D10" s="34" t="s">
        <v>24</v>
      </c>
    </row>
    <row r="11" spans="2:4" x14ac:dyDescent="0.2">
      <c r="B11" s="28" t="s">
        <v>80</v>
      </c>
      <c r="C11" s="37" t="s">
        <v>81</v>
      </c>
      <c r="D11" s="34" t="s">
        <v>75</v>
      </c>
    </row>
    <row r="12" spans="2:4" x14ac:dyDescent="0.2">
      <c r="B12" s="28" t="s">
        <v>56</v>
      </c>
      <c r="C12" s="37" t="s">
        <v>57</v>
      </c>
      <c r="D12" s="34" t="s">
        <v>24</v>
      </c>
    </row>
    <row r="13" spans="2:4" x14ac:dyDescent="0.2">
      <c r="B13" s="28" t="s">
        <v>58</v>
      </c>
      <c r="C13" s="37" t="s">
        <v>59</v>
      </c>
      <c r="D13" s="34" t="s">
        <v>24</v>
      </c>
    </row>
    <row r="14" spans="2:4" x14ac:dyDescent="0.2">
      <c r="B14" s="28" t="s">
        <v>60</v>
      </c>
      <c r="C14" s="37" t="s">
        <v>61</v>
      </c>
      <c r="D14" s="34" t="s">
        <v>25</v>
      </c>
    </row>
    <row r="15" spans="2:4" x14ac:dyDescent="0.2">
      <c r="B15" s="28" t="s">
        <v>62</v>
      </c>
      <c r="C15" s="37" t="s">
        <v>63</v>
      </c>
      <c r="D15" s="34" t="s">
        <v>24</v>
      </c>
    </row>
    <row r="16" spans="2:4" x14ac:dyDescent="0.2">
      <c r="B16" s="28" t="s">
        <v>64</v>
      </c>
      <c r="C16" s="37" t="s">
        <v>65</v>
      </c>
      <c r="D16" s="34" t="s">
        <v>27</v>
      </c>
    </row>
    <row r="17" spans="1:9" x14ac:dyDescent="0.2">
      <c r="B17" s="28" t="s">
        <v>73</v>
      </c>
      <c r="C17" s="37" t="s">
        <v>74</v>
      </c>
      <c r="D17" s="34" t="s">
        <v>75</v>
      </c>
    </row>
    <row r="18" spans="1:9" x14ac:dyDescent="0.2">
      <c r="B18" s="28" t="s">
        <v>76</v>
      </c>
      <c r="C18" s="37" t="s">
        <v>77</v>
      </c>
      <c r="D18" s="34" t="s">
        <v>75</v>
      </c>
    </row>
    <row r="19" spans="1:9" x14ac:dyDescent="0.2">
      <c r="B19" s="28" t="s">
        <v>79</v>
      </c>
      <c r="C19" s="37" t="s">
        <v>78</v>
      </c>
      <c r="D19" s="34" t="s">
        <v>75</v>
      </c>
    </row>
    <row r="28" spans="1:9" ht="102.75" x14ac:dyDescent="0.2">
      <c r="B28" s="20" t="s">
        <v>72</v>
      </c>
      <c r="C28" s="21" t="s">
        <v>22</v>
      </c>
      <c r="D28" s="21" t="s">
        <v>23</v>
      </c>
      <c r="E28" s="21" t="s">
        <v>75</v>
      </c>
      <c r="F28" s="22" t="s">
        <v>24</v>
      </c>
      <c r="G28" s="22" t="s">
        <v>25</v>
      </c>
      <c r="H28" s="22" t="s">
        <v>26</v>
      </c>
      <c r="I28" s="22" t="s">
        <v>27</v>
      </c>
    </row>
    <row r="29" spans="1:9" ht="15.75" x14ac:dyDescent="0.25">
      <c r="A29">
        <v>1</v>
      </c>
      <c r="B29" s="23" t="s">
        <v>28</v>
      </c>
      <c r="C29" s="24">
        <v>15</v>
      </c>
      <c r="D29" s="24">
        <v>15</v>
      </c>
      <c r="E29" s="24">
        <v>15</v>
      </c>
      <c r="F29" s="24">
        <v>15</v>
      </c>
      <c r="G29" s="24">
        <v>15</v>
      </c>
      <c r="H29" s="24">
        <v>20</v>
      </c>
      <c r="I29" s="24">
        <v>20</v>
      </c>
    </row>
    <row r="30" spans="1:9" ht="15.75" x14ac:dyDescent="0.25">
      <c r="A30">
        <v>2</v>
      </c>
      <c r="B30" s="23" t="s">
        <v>29</v>
      </c>
      <c r="C30" s="24">
        <v>15</v>
      </c>
      <c r="D30" s="24">
        <v>15</v>
      </c>
      <c r="E30" s="24">
        <v>15</v>
      </c>
      <c r="F30" s="24">
        <v>15</v>
      </c>
      <c r="G30" s="24">
        <v>15</v>
      </c>
      <c r="H30" s="24">
        <v>20</v>
      </c>
      <c r="I30" s="24">
        <v>20</v>
      </c>
    </row>
    <row r="31" spans="1:9" ht="15.75" x14ac:dyDescent="0.25">
      <c r="A31">
        <v>3</v>
      </c>
      <c r="B31" s="23" t="s">
        <v>9</v>
      </c>
      <c r="C31" s="24">
        <v>40</v>
      </c>
      <c r="D31" s="24">
        <v>25</v>
      </c>
      <c r="E31" s="24">
        <v>25</v>
      </c>
      <c r="F31" s="24">
        <v>50</v>
      </c>
      <c r="G31" s="24">
        <v>50</v>
      </c>
      <c r="H31" s="24">
        <v>60</v>
      </c>
      <c r="I31" s="24">
        <v>60</v>
      </c>
    </row>
    <row r="32" spans="1:9" ht="15.75" x14ac:dyDescent="0.25">
      <c r="A32">
        <v>4</v>
      </c>
      <c r="B32" s="23" t="s">
        <v>30</v>
      </c>
      <c r="C32" s="24">
        <v>20</v>
      </c>
      <c r="D32" s="24">
        <v>15</v>
      </c>
      <c r="E32" s="24">
        <v>15</v>
      </c>
      <c r="F32" s="24">
        <v>25</v>
      </c>
      <c r="G32" s="24">
        <v>25</v>
      </c>
      <c r="H32" s="24">
        <v>40</v>
      </c>
      <c r="I32" s="24">
        <v>40</v>
      </c>
    </row>
    <row r="33" spans="1:9" ht="15.75" x14ac:dyDescent="0.25">
      <c r="A33">
        <v>5</v>
      </c>
      <c r="B33" s="23" t="s">
        <v>31</v>
      </c>
      <c r="C33" s="24">
        <v>0</v>
      </c>
      <c r="D33" s="24">
        <v>0</v>
      </c>
      <c r="E33" s="25">
        <v>0</v>
      </c>
      <c r="F33" s="24">
        <v>25</v>
      </c>
      <c r="G33" s="24">
        <v>25</v>
      </c>
      <c r="H33" s="24">
        <v>25</v>
      </c>
      <c r="I33" s="24">
        <v>25</v>
      </c>
    </row>
    <row r="34" spans="1:9" ht="15.75" x14ac:dyDescent="0.25">
      <c r="A34">
        <v>6</v>
      </c>
      <c r="B34" s="23" t="s">
        <v>33</v>
      </c>
      <c r="C34" s="24">
        <v>0</v>
      </c>
      <c r="D34" s="24">
        <v>0</v>
      </c>
      <c r="E34" s="25">
        <v>0</v>
      </c>
      <c r="F34" s="24">
        <v>0</v>
      </c>
      <c r="G34" s="24">
        <v>0</v>
      </c>
      <c r="H34" s="24">
        <v>0</v>
      </c>
      <c r="I34" s="24">
        <v>0</v>
      </c>
    </row>
    <row r="35" spans="1:9" ht="15.75" x14ac:dyDescent="0.25">
      <c r="A35">
        <v>7</v>
      </c>
      <c r="B35" s="23" t="s">
        <v>34</v>
      </c>
      <c r="C35" s="24">
        <v>0</v>
      </c>
      <c r="D35" s="24">
        <v>0</v>
      </c>
      <c r="E35" s="25">
        <v>0</v>
      </c>
      <c r="F35" s="24">
        <v>0</v>
      </c>
      <c r="G35" s="24">
        <v>0</v>
      </c>
      <c r="H35" s="24">
        <v>0</v>
      </c>
      <c r="I35" s="24">
        <v>0</v>
      </c>
    </row>
    <row r="36" spans="1:9" ht="15.75" x14ac:dyDescent="0.25">
      <c r="A36">
        <v>8</v>
      </c>
      <c r="B36" s="23" t="s">
        <v>35</v>
      </c>
      <c r="C36" s="25">
        <v>30</v>
      </c>
      <c r="D36" s="25">
        <v>25</v>
      </c>
      <c r="E36" s="24">
        <v>30</v>
      </c>
      <c r="F36" s="24">
        <v>50</v>
      </c>
      <c r="G36" s="24">
        <v>50</v>
      </c>
      <c r="H36" s="24">
        <v>50</v>
      </c>
      <c r="I36" s="24">
        <v>50</v>
      </c>
    </row>
    <row r="37" spans="1:9" ht="15.75" x14ac:dyDescent="0.25">
      <c r="A37">
        <v>9</v>
      </c>
      <c r="B37" s="23" t="s">
        <v>70</v>
      </c>
      <c r="C37" s="24"/>
      <c r="D37" s="24"/>
      <c r="E37" s="24"/>
      <c r="F37" s="24"/>
      <c r="G37" s="24"/>
      <c r="H37" s="24"/>
      <c r="I37" s="24"/>
    </row>
    <row r="38" spans="1:9" ht="15.75" x14ac:dyDescent="0.25">
      <c r="B38" s="23"/>
      <c r="C38" s="24"/>
      <c r="D38" s="24"/>
      <c r="E38" s="24"/>
      <c r="F38" s="24"/>
      <c r="G38" s="24"/>
      <c r="H38" s="24"/>
      <c r="I38" s="24"/>
    </row>
    <row r="39" spans="1:9" ht="15.75" x14ac:dyDescent="0.25">
      <c r="B39" s="23"/>
      <c r="C39" s="24"/>
      <c r="D39" s="24"/>
      <c r="E39" s="24"/>
      <c r="F39" s="24"/>
      <c r="G39" s="24"/>
      <c r="H39" s="24"/>
      <c r="I39" s="24"/>
    </row>
    <row r="40" spans="1:9" ht="15.75" x14ac:dyDescent="0.25">
      <c r="B40" s="23"/>
      <c r="C40" s="24"/>
      <c r="D40" s="24"/>
      <c r="E40" s="24"/>
      <c r="F40" s="24"/>
      <c r="G40" s="24"/>
      <c r="H40" s="24"/>
      <c r="I40" s="24"/>
    </row>
    <row r="41" spans="1:9" ht="15.75" x14ac:dyDescent="0.25">
      <c r="B41" s="23" t="s">
        <v>36</v>
      </c>
      <c r="C41" s="24">
        <v>0</v>
      </c>
      <c r="D41" s="25" t="s">
        <v>32</v>
      </c>
      <c r="E41" s="25" t="s">
        <v>32</v>
      </c>
      <c r="F41" s="25" t="s">
        <v>32</v>
      </c>
      <c r="G41" s="25" t="s">
        <v>32</v>
      </c>
      <c r="H41" s="25" t="s">
        <v>32</v>
      </c>
      <c r="I41" s="25" t="s">
        <v>32</v>
      </c>
    </row>
    <row r="42" spans="1:9" x14ac:dyDescent="0.2">
      <c r="C42"/>
      <c r="D42"/>
    </row>
    <row r="43" spans="1:9" ht="31.5" x14ac:dyDescent="0.2">
      <c r="B43" s="26" t="s">
        <v>37</v>
      </c>
      <c r="C43"/>
      <c r="D43"/>
    </row>
    <row r="44" spans="1:9" ht="38.25" x14ac:dyDescent="0.2">
      <c r="B44" s="27" t="s">
        <v>38</v>
      </c>
      <c r="C44"/>
      <c r="D44"/>
    </row>
    <row r="45" spans="1:9" ht="25.5" x14ac:dyDescent="0.2">
      <c r="B45" s="27" t="s">
        <v>39</v>
      </c>
      <c r="C45"/>
      <c r="D45"/>
    </row>
    <row r="46" spans="1:9" x14ac:dyDescent="0.2">
      <c r="B46" t="s">
        <v>40</v>
      </c>
      <c r="C46"/>
      <c r="D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Formulaire_mod</vt:lpstr>
      <vt:lpstr>DATA</vt:lpstr>
      <vt:lpstr>Formulaire_mod!Zone_d_impression</vt:lpstr>
    </vt:vector>
  </TitlesOfParts>
  <Company>Zwahlen &amp; Mayr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ybo</dc:creator>
  <cp:lastModifiedBy>Luc Overney</cp:lastModifiedBy>
  <cp:lastPrinted>2024-04-09T12:19:45Z</cp:lastPrinted>
  <dcterms:created xsi:type="dcterms:W3CDTF">2011-07-13T05:41:18Z</dcterms:created>
  <dcterms:modified xsi:type="dcterms:W3CDTF">2024-09-24T08:54:53Z</dcterms:modified>
</cp:coreProperties>
</file>